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2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'COPARTICIPACION'!$A$1:$E$22</definedName>
    <definedName name="_xlnm.Print_Area" localSheetId="3">'EAI'!$A$2:$F$98</definedName>
    <definedName name="_xlnm.Print_Area" localSheetId="1">'EROGACIONES'!$A$68:$F$133</definedName>
    <definedName name="_xlnm.Print_Area" localSheetId="0">'RECURSOS'!$A$60:$F$117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<sst xmlns="http://schemas.openxmlformats.org/spreadsheetml/2006/main" count="384" uniqueCount="232">
  <si>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</si>
  <si>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</si>
  <si>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</si>
  <si>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</si>
  <si>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</si>
  <si>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</si>
  <si>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</si>
  <si>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</si>
  <si>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</si>
  <si>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</si>
  <si>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</si>
  <si>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</si>
  <si>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</si>
  <si>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</si>
  <si>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</si>
  <si>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</si>
  <si>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</si>
  <si>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</si>
  <si>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</si>
  <si>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</si>
  <si>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</si>
  <si>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</si>
  <si>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</si>
  <si>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</si>
  <si>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</si>
  <si>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</si>
  <si>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</si>
  <si>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</si>
  <si>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</si>
  <si>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</si>
  <si>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</si>
  <si>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</si>
  <si>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</si>
  <si>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</si>
  <si>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</si>
  <si>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</si>
  <si>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</si>
  <si>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</si>
  <si>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</si>
  <si>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</si>
  <si>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</si>
  <si>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</si>
  <si>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</si>
  <si>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</si>
  <si>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</si>
  <si>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</si>
  <si>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</si>
  <si>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</si>
  <si>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</si>
  <si>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</si>
  <si>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</si>
  <si>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</si>
  <si>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</si>
  <si>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</si>
  <si>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</si>
  <si>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</si>
  <si>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</si>
  <si>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</si>
  <si>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</si>
  <si>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</si>
  <si>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</si>
  <si>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</si>
  <si>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</si>
  <si>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</si>
  <si>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</si>
  <si>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</si>
  <si>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</si>
  <si>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</si>
  <si>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</si>
  <si>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</si>
  <si>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</si>
  <si>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</si>
  <si>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</si>
  <si>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</si>
  <si>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</si>
  <si>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</si>
  <si>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</si>
  <si>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</si>
  <si>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</si>
  <si>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</si>
  <si>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</si>
  <si>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</si>
  <si>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</si>
  <si>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</si>
  <si>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</si>
  <si>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</si>
  <si>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</si>
  <si>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</si>
  <si>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</si>
  <si>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</si>
  <si>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</si>
  <si>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</si>
  <si>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</si>
  <si>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</si>
  <si>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</si>
  <si>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</si>
  <si>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</si>
  <si>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</si>
  <si>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</si>
  <si>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</si>
  <si>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</si>
  <si>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</si>
  <si>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</si>
  <si>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</si>
  <si>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</si>
  <si>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</si>
  <si>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</si>
  <si>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</si>
  <si>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</si>
  <si>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</si>
  <si>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</si>
  <si>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</si>
  <si>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</si>
  <si>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</si>
  <si>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</si>
  <si>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</si>
  <si>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</si>
  <si>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</si>
  <si>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</si>
  <si>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</si>
  <si>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</si>
  <si>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</si>
  <si>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</si>
  <si>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</si>
  <si>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</si>
  <si>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</si>
  <si>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</si>
  <si>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</si>
  <si>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</si>
  <si>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</si>
  <si>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</si>
  <si>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</si>
  <si>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</si>
  <si>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</si>
  <si>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</si>
  <si>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</si>
  <si>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</si>
  <si>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</si>
  <si>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</si>
  <si>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</si>
  <si>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</si>
  <si>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</si>
  <si>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</si>
  <si>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</si>
  <si>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</si>
  <si>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</si>
  <si>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</si>
  <si>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</si>
  <si>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</si>
  <si>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</si>
  <si>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</si>
  <si>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</si>
  <si>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</si>
  <si>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</si>
  <si>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</si>
  <si>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</si>
  <si>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</si>
  <si>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</si>
  <si>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</si>
  <si>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</si>
  <si>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</si>
  <si>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</si>
  <si>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</si>
  <si>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</si>
  <si>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</si>
  <si>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</si>
  <si>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</si>
  <si>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</si>
  <si>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</si>
  <si>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</si>
  <si>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</si>
  <si>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</si>
  <si>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</si>
  <si>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</si>
  <si>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</si>
  <si>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</si>
  <si>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</si>
  <si>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</si>
  <si>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</si>
  <si>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</si>
  <si>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</si>
  <si>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</si>
  <si>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</si>
  <si>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</si>
  <si>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</si>
  <si>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</si>
  <si>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</si>
  <si>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</si>
  <si>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</si>
  <si>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</si>
  <si>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</si>
  <si>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</si>
  <si>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</si>
  <si>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</si>
  <si>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</si>
  <si>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</si>
  <si>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</si>
  <si>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</si>
  <si>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</si>
  <si>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</si>
  <si>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</si>
  <si>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</si>
  <si>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</si>
  <si>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</si>
  <si>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</si>
  <si>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</si>
  <si>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</si>
  <si>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</si>
  <si>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</si>
  <si>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</si>
  <si>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</si>
  <si>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</si>
  <si>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SEPTIEMBRE DE 2014</t>
  </si>
  <si>
    <t>(2)Corresponde a la ejecución del mes de Septiembre de 2013.</t>
  </si>
  <si>
    <t>(3)Corresponde a la ejecución presupuestaria del mes de Septiembre  de 2014</t>
  </si>
  <si>
    <t>(4)Corresponde a la ejecución del mes de Septiembre de 2013</t>
  </si>
  <si>
    <t>(5)Corresponde a la ejecución presupuestaria del mes de Septiembre de 2014.</t>
  </si>
  <si>
    <t>I.B) DATOS ACUMULADOS AL MES DE SEPTIEMBRE DE 2014</t>
  </si>
  <si>
    <t>(2)Corresponde a la ejecución acumulada al mes de Septiembre de 2013.</t>
  </si>
  <si>
    <t>(3)Corresponde a la ejecución presupuestaria acumulada al mes de Septiembre  de 2014</t>
  </si>
  <si>
    <t>(4)Corresponde a la ejecución acumulada al mes de Septiembre de 2013</t>
  </si>
  <si>
    <t>(5)Corresponde a la ejecución presupuestaria acumulada al mes de Septiembre de 2014.</t>
  </si>
  <si>
    <t>II-A) DATOS DEL MES DE SEPTIEMBRE DE 2014</t>
  </si>
  <si>
    <t>(2) Ejecución presupuestaria del mes de Septiembre 2014 (Incluye déficit de la Caja de Jubilaciones y Pens.)</t>
  </si>
  <si>
    <t>(3) Cifras de la ejecución presupuestaria del mes de Septiembre de 2013.</t>
  </si>
  <si>
    <t>(2) Ejecución presupuestaria del mes de Septiembre 2014.(Incluye déficit de la Caja de Jubilaciones y Pens.)</t>
  </si>
  <si>
    <t>II-B) DATOS ACUMULADOS AL MES DE SEPTIEMBRE DE 2014</t>
  </si>
  <si>
    <t>(2) Ejecución presupuestaria acumulada al mes de Septiembre 2014 (Incluye déficit de la Caja de Jubilaciones y Pens.)</t>
  </si>
  <si>
    <t>(3) Cifras de la ejecución presupuestaria acumulada al mes de Septiembre de 2013.</t>
  </si>
  <si>
    <t>(1) Corresponde a la ejecución acumulada al mes de Septiembre de 2014.</t>
  </si>
  <si>
    <t>(2) Cifras de ejecución acumulada al mes de Septiembre de 2013.</t>
  </si>
  <si>
    <t>Ejecución presupuestaria acumulada al mes de Septiembre 2014.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</si>
</sst>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97">
      <selection activeCell="A109" sqref="A109:E109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22.71093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5505.849000000001</v>
      </c>
      <c r="D7" s="30">
        <f>+C7/$C$16*100</f>
        <v>98.16692400680377</v>
      </c>
      <c r="E7" s="30">
        <v>3950.378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3824.27</v>
      </c>
      <c r="D8" s="29">
        <f aca="true" t="shared" si="0" ref="D8:D16">+C8/$C$16*100</f>
        <v>68.18509233934664</v>
      </c>
      <c r="E8" s="29">
        <v>2653.284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1009.151</v>
      </c>
      <c r="D9" s="29">
        <f t="shared" si="0"/>
        <v>17.9927291010687</v>
      </c>
      <c r="E9" s="29">
        <v>774.574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373.038</v>
      </c>
      <c r="D10" s="29">
        <f t="shared" si="0"/>
        <v>6.651107394636151</v>
      </c>
      <c r="E10" s="29">
        <v>283.48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299.39</v>
      </c>
      <c r="D11" s="29">
        <f t="shared" si="0"/>
        <v>5.337995171752254</v>
      </c>
      <c r="E11" s="29">
        <v>239.04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102.811</v>
      </c>
      <c r="D12" s="30">
        <f t="shared" si="0"/>
        <v>1.8330759931962357</v>
      </c>
      <c r="E12" s="30">
        <v>111.89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90.399</v>
      </c>
      <c r="D14" s="29">
        <f t="shared" si="0"/>
        <v>1.6117753616728414</v>
      </c>
      <c r="E14" s="29">
        <v>104.11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12.412</v>
      </c>
      <c r="D15" s="29">
        <f t="shared" si="0"/>
        <v>0.2213006315233942</v>
      </c>
      <c r="E15" s="29">
        <v>7.78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5608.660000000001</v>
      </c>
      <c r="D16" s="32">
        <f t="shared" si="0"/>
        <v>100</v>
      </c>
      <c r="E16" s="32">
        <v>4062.268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19" t="s">
        <v>213</v>
      </c>
      <c r="B18" s="119"/>
      <c r="C18" s="119"/>
      <c r="D18" s="119"/>
      <c r="E18" s="119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205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SEPTIEMBRE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3824.272</v>
      </c>
      <c r="D31" s="30">
        <f aca="true" t="shared" si="1" ref="D31:D48">+C31/$C$49*100</f>
        <v>68.18509152716075</v>
      </c>
      <c r="E31" s="30">
        <v>2653.28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1485.3570000000002</v>
      </c>
      <c r="D32" s="29">
        <f t="shared" si="1"/>
        <v>26.48326348008429</v>
      </c>
      <c r="E32" s="29">
        <v>1029.6700000000003</v>
      </c>
      <c r="F32" s="28"/>
    </row>
    <row r="33" spans="1:6" ht="16.5" customHeight="1">
      <c r="A33" s="4" t="s">
        <v>62</v>
      </c>
      <c r="B33" s="29">
        <v>10334.34</v>
      </c>
      <c r="C33" s="29">
        <v>1214.318</v>
      </c>
      <c r="D33" s="29">
        <f t="shared" si="1"/>
        <v>21.65075705208175</v>
      </c>
      <c r="E33" s="29">
        <v>813.71</v>
      </c>
      <c r="F33" s="28"/>
    </row>
    <row r="34" spans="1:6" ht="16.5" customHeight="1">
      <c r="A34" s="4" t="s">
        <v>63</v>
      </c>
      <c r="B34" s="29">
        <v>90.09</v>
      </c>
      <c r="C34" s="29">
        <v>14.402</v>
      </c>
      <c r="D34" s="29">
        <f t="shared" si="1"/>
        <v>0.25678133986656</v>
      </c>
      <c r="E34" s="29">
        <v>10.46</v>
      </c>
      <c r="F34" s="28"/>
    </row>
    <row r="35" spans="1:6" ht="16.5" customHeight="1">
      <c r="A35" s="4" t="s">
        <v>64</v>
      </c>
      <c r="B35" s="29">
        <v>1116.04</v>
      </c>
      <c r="C35" s="29">
        <v>110.393</v>
      </c>
      <c r="D35" s="29">
        <f t="shared" si="1"/>
        <v>1.968258745444324</v>
      </c>
      <c r="E35" s="29">
        <v>85.95</v>
      </c>
      <c r="F35" s="28"/>
    </row>
    <row r="36" spans="1:6" ht="16.5" customHeight="1">
      <c r="A36" s="4" t="s">
        <v>65</v>
      </c>
      <c r="B36" s="29">
        <v>1481.69</v>
      </c>
      <c r="C36" s="29">
        <v>142.815</v>
      </c>
      <c r="D36" s="29">
        <f t="shared" si="1"/>
        <v>2.5463287774644328</v>
      </c>
      <c r="E36" s="29">
        <v>116.9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f>3.41+0.019</f>
        <v>3.4290000000000003</v>
      </c>
      <c r="D37" s="29">
        <f t="shared" si="1"/>
        <v>0.061137565227220816</v>
      </c>
      <c r="E37" s="29">
        <v>2.65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2338.915</v>
      </c>
      <c r="D38" s="29">
        <f t="shared" si="1"/>
        <v>41.701828047076454</v>
      </c>
      <c r="E38" s="29">
        <v>1623.61</v>
      </c>
      <c r="F38" s="28"/>
    </row>
    <row r="39" spans="1:6" ht="16.5" customHeight="1">
      <c r="A39" s="4" t="s">
        <v>68</v>
      </c>
      <c r="B39" s="29">
        <v>9583.54</v>
      </c>
      <c r="C39" s="29">
        <v>943.96</v>
      </c>
      <c r="D39" s="29">
        <f t="shared" si="1"/>
        <v>16.83039255523108</v>
      </c>
      <c r="E39" s="29">
        <v>612.68</v>
      </c>
      <c r="F39" s="28"/>
    </row>
    <row r="40" spans="1:6" ht="16.5" customHeight="1">
      <c r="A40" s="4" t="s">
        <v>69</v>
      </c>
      <c r="B40" s="29">
        <v>676.73</v>
      </c>
      <c r="C40" s="29">
        <v>32.518</v>
      </c>
      <c r="D40" s="29">
        <f t="shared" si="1"/>
        <v>0.5797816698917371</v>
      </c>
      <c r="E40" s="29">
        <v>18.22</v>
      </c>
      <c r="F40" s="28"/>
    </row>
    <row r="41" spans="1:6" ht="16.5" customHeight="1">
      <c r="A41" s="4" t="s">
        <v>70</v>
      </c>
      <c r="B41" s="29">
        <v>10968.43</v>
      </c>
      <c r="C41" s="29">
        <v>1071.309</v>
      </c>
      <c r="D41" s="29">
        <f t="shared" si="1"/>
        <v>19.100969339751735</v>
      </c>
      <c r="E41" s="29">
        <v>774.11</v>
      </c>
      <c r="F41" s="28"/>
    </row>
    <row r="42" spans="1:6" ht="16.5" customHeight="1">
      <c r="A42" s="4" t="s">
        <v>71</v>
      </c>
      <c r="B42" s="29">
        <v>833.15</v>
      </c>
      <c r="C42" s="29">
        <v>81.791</v>
      </c>
      <c r="D42" s="29">
        <f t="shared" si="1"/>
        <v>1.4582976370660885</v>
      </c>
      <c r="E42" s="29">
        <v>57.24</v>
      </c>
      <c r="F42" s="28"/>
    </row>
    <row r="43" spans="1:6" ht="16.5" customHeight="1">
      <c r="A43" s="4" t="s">
        <v>72</v>
      </c>
      <c r="B43" s="29">
        <v>591.18</v>
      </c>
      <c r="C43" s="29">
        <v>65.205</v>
      </c>
      <c r="D43" s="29">
        <f t="shared" si="1"/>
        <v>1.1625765356199862</v>
      </c>
      <c r="E43" s="29">
        <v>56.51</v>
      </c>
      <c r="F43" s="28"/>
    </row>
    <row r="44" spans="1:6" ht="16.5" customHeight="1">
      <c r="A44" s="4" t="s">
        <v>73</v>
      </c>
      <c r="B44" s="29">
        <v>171.49</v>
      </c>
      <c r="C44" s="29">
        <v>11.791</v>
      </c>
      <c r="D44" s="29">
        <f t="shared" si="1"/>
        <v>0.2102283556705047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132.341</v>
      </c>
      <c r="D45" s="29">
        <f t="shared" si="1"/>
        <v>2.3595819538453284</v>
      </c>
      <c r="E45" s="29">
        <v>93.06</v>
      </c>
      <c r="F45" s="28"/>
    </row>
    <row r="46" spans="1:6" ht="18" customHeight="1">
      <c r="A46" s="9" t="s">
        <v>99</v>
      </c>
      <c r="B46" s="30">
        <v>2992.84</v>
      </c>
      <c r="C46" s="30">
        <v>373.038</v>
      </c>
      <c r="D46" s="30">
        <f t="shared" si="1"/>
        <v>6.651103837046368</v>
      </c>
      <c r="E46" s="30">
        <v>283.48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5608.66-4197.98</f>
        <v>1410.6800000000003</v>
      </c>
      <c r="D47" s="36">
        <f t="shared" si="1"/>
        <v>25.151805341130324</v>
      </c>
      <c r="E47" s="36">
        <f>4062.67-2938.01</f>
        <v>1124.6599999999999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8.707+15.006-23.04</f>
        <v>0.6730000000000018</v>
      </c>
      <c r="D48" s="36">
        <f t="shared" si="1"/>
        <v>0.011999294662560432</v>
      </c>
      <c r="E48" s="36">
        <v>1.2499999999999982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5608.6630000000005</v>
      </c>
      <c r="D49" s="36">
        <f>+C49/$C$49*100</f>
        <v>100</v>
      </c>
      <c r="E49" s="36">
        <f>+E47+E48+E31+E46</f>
        <v>4062.67</v>
      </c>
      <c r="F49" s="28"/>
    </row>
    <row r="50" spans="1:5" ht="32.25" customHeight="1">
      <c r="A50" s="118" t="s">
        <v>100</v>
      </c>
      <c r="B50" s="118"/>
      <c r="C50" s="118"/>
      <c r="D50" s="118"/>
      <c r="E50" s="118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215</v>
      </c>
      <c r="B53" s="33"/>
      <c r="C53" s="33"/>
      <c r="D53" s="33"/>
      <c r="E53" s="33"/>
    </row>
    <row r="54" ht="16.5" customHeight="1">
      <c r="A54" t="s">
        <v>216</v>
      </c>
    </row>
    <row r="55" ht="15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217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44348.55799999999</v>
      </c>
      <c r="D66" s="30">
        <f>+C66/$C$75*100</f>
        <v>97.21125914396424</v>
      </c>
      <c r="E66" s="30">
        <v>32804.08</v>
      </c>
    </row>
    <row r="67" spans="1:5" ht="15">
      <c r="A67" s="4" t="s">
        <v>4</v>
      </c>
      <c r="B67" s="29">
        <v>37068.23</v>
      </c>
      <c r="C67" s="29">
        <v>31091.761</v>
      </c>
      <c r="D67" s="29">
        <f>+C67/$C$75*100</f>
        <v>68.15259327740038</v>
      </c>
      <c r="E67" s="29">
        <v>22929.69</v>
      </c>
    </row>
    <row r="68" spans="1:5" ht="15">
      <c r="A68" s="4" t="s">
        <v>5</v>
      </c>
      <c r="B68" s="29">
        <v>9527.25</v>
      </c>
      <c r="C68" s="29">
        <v>7997.382</v>
      </c>
      <c r="D68" s="29">
        <f aca="true" t="shared" si="2" ref="D68:D75">+C68/$C$75*100</f>
        <v>17.53012068792124</v>
      </c>
      <c r="E68" s="29">
        <v>5996.71</v>
      </c>
    </row>
    <row r="69" spans="1:5" ht="15">
      <c r="A69" s="4" t="s">
        <v>6</v>
      </c>
      <c r="B69" s="29">
        <v>2992.84</v>
      </c>
      <c r="C69" s="29">
        <v>2856.448</v>
      </c>
      <c r="D69" s="29">
        <f t="shared" si="2"/>
        <v>6.261283777462581</v>
      </c>
      <c r="E69" s="29">
        <v>2245.54</v>
      </c>
    </row>
    <row r="70" spans="1:5" ht="15">
      <c r="A70" s="4" t="s">
        <v>7</v>
      </c>
      <c r="B70" s="29">
        <f>52371.54-49588.32</f>
        <v>2783.220000000001</v>
      </c>
      <c r="C70" s="29">
        <v>2402.967</v>
      </c>
      <c r="D70" s="29">
        <f t="shared" si="2"/>
        <v>5.2672614011800425</v>
      </c>
      <c r="E70" s="29">
        <v>1632.14</v>
      </c>
    </row>
    <row r="71" spans="1:5" ht="15">
      <c r="A71" s="9" t="s">
        <v>8</v>
      </c>
      <c r="B71" s="30">
        <f>SUM(B72:B74)</f>
        <v>1520.75</v>
      </c>
      <c r="C71" s="30">
        <f>SUM(C72:C74)</f>
        <v>1272.246</v>
      </c>
      <c r="D71" s="30">
        <f t="shared" si="2"/>
        <v>2.788740856035769</v>
      </c>
      <c r="E71" s="30">
        <v>889.02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0.05</v>
      </c>
    </row>
    <row r="73" spans="1:5" ht="15">
      <c r="A73" s="4" t="s">
        <v>10</v>
      </c>
      <c r="B73" s="29">
        <v>1417.08</v>
      </c>
      <c r="C73" s="29">
        <v>1183.971</v>
      </c>
      <c r="D73" s="29">
        <f t="shared" si="2"/>
        <v>2.595243608595763</v>
      </c>
      <c r="E73" s="29">
        <v>819.59</v>
      </c>
    </row>
    <row r="74" spans="1:5" ht="15">
      <c r="A74" s="4" t="s">
        <v>11</v>
      </c>
      <c r="B74" s="29">
        <f>1520.75-1417.08</f>
        <v>103.67000000000007</v>
      </c>
      <c r="C74" s="29">
        <v>88.275</v>
      </c>
      <c r="D74" s="29">
        <f t="shared" si="2"/>
        <v>0.19349724744000574</v>
      </c>
      <c r="E74" s="29">
        <v>69.38</v>
      </c>
    </row>
    <row r="75" spans="1:5" ht="15">
      <c r="A75" s="10" t="s">
        <v>13</v>
      </c>
      <c r="B75" s="32">
        <f>+B71+B66</f>
        <v>53892.29000000001</v>
      </c>
      <c r="C75" s="32">
        <f>+C71+C66</f>
        <v>45620.80399999999</v>
      </c>
      <c r="D75" s="32">
        <f t="shared" si="2"/>
        <v>100</v>
      </c>
      <c r="E75" s="32">
        <v>33693.1</v>
      </c>
    </row>
    <row r="76" spans="1:5" ht="31.5" customHeight="1">
      <c r="A76" s="118" t="s">
        <v>14</v>
      </c>
      <c r="B76" s="118"/>
      <c r="C76" s="118"/>
      <c r="D76" s="118"/>
      <c r="E76" s="118"/>
    </row>
    <row r="77" spans="1:5" ht="15">
      <c r="A77" s="119" t="s">
        <v>218</v>
      </c>
      <c r="B77" s="119"/>
      <c r="C77" s="119"/>
      <c r="D77" s="119"/>
      <c r="E77" s="119"/>
    </row>
    <row r="78" spans="1:5" ht="15">
      <c r="A78" t="s">
        <v>219</v>
      </c>
      <c r="B78" s="50"/>
      <c r="C78" s="50"/>
      <c r="D78" s="50"/>
      <c r="E78" s="50"/>
    </row>
    <row r="79" spans="1:5" ht="15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SEPTIEMBRE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31091.760000000002</v>
      </c>
      <c r="D90" s="30">
        <f>+C90/$C$108*100</f>
        <v>68.15259706098973</v>
      </c>
      <c r="E90" s="30">
        <v>22929.690000000002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11431.193000000001</v>
      </c>
      <c r="D91" s="29">
        <f>+C91/$C$108*100</f>
        <v>25.056976203836847</v>
      </c>
      <c r="E91" s="29">
        <v>8439.23</v>
      </c>
    </row>
    <row r="92" spans="1:5" ht="15">
      <c r="A92" s="4" t="s">
        <v>62</v>
      </c>
      <c r="B92" s="29">
        <v>10334.34</v>
      </c>
      <c r="C92" s="29">
        <v>9072.349</v>
      </c>
      <c r="D92" s="29">
        <f aca="true" t="shared" si="3" ref="D92:D108">+C92/$C$108*100</f>
        <v>19.88643118928208</v>
      </c>
      <c r="E92" s="29">
        <v>6558.02</v>
      </c>
    </row>
    <row r="93" spans="1:5" ht="15">
      <c r="A93" s="4" t="s">
        <v>63</v>
      </c>
      <c r="B93" s="29">
        <v>90.09</v>
      </c>
      <c r="C93" s="29">
        <v>79.763</v>
      </c>
      <c r="D93" s="29">
        <f t="shared" si="3"/>
        <v>0.17483910847683515</v>
      </c>
      <c r="E93" s="29">
        <v>62.76</v>
      </c>
    </row>
    <row r="94" spans="1:5" ht="15">
      <c r="A94" s="4" t="s">
        <v>64</v>
      </c>
      <c r="B94" s="29">
        <v>1116.04</v>
      </c>
      <c r="C94" s="29">
        <v>1083.324</v>
      </c>
      <c r="D94" s="29">
        <f t="shared" si="3"/>
        <v>2.3746273629572476</v>
      </c>
      <c r="E94" s="29">
        <v>863.15</v>
      </c>
    </row>
    <row r="95" spans="1:5" ht="15">
      <c r="A95" s="4" t="s">
        <v>65</v>
      </c>
      <c r="B95" s="29">
        <v>1481.69</v>
      </c>
      <c r="C95" s="29">
        <v>1168.518</v>
      </c>
      <c r="D95" s="29">
        <f t="shared" si="3"/>
        <v>2.5613711289587204</v>
      </c>
      <c r="E95" s="29">
        <v>933.82</v>
      </c>
    </row>
    <row r="96" spans="1:5" ht="15">
      <c r="A96" s="4" t="s">
        <v>66</v>
      </c>
      <c r="B96" s="29">
        <f>20.81+1.11</f>
        <v>21.919999999999998</v>
      </c>
      <c r="C96" s="29">
        <f>27.188+0.051</f>
        <v>27.238999999999997</v>
      </c>
      <c r="D96" s="29">
        <f t="shared" si="3"/>
        <v>0.0597074141619612</v>
      </c>
      <c r="E96" s="29">
        <v>21.48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19660.567000000003</v>
      </c>
      <c r="D97" s="29">
        <f t="shared" si="3"/>
        <v>43.09562085715288</v>
      </c>
      <c r="E97" s="29">
        <v>14490.460000000001</v>
      </c>
    </row>
    <row r="98" spans="1:5" ht="15">
      <c r="A98" s="4" t="s">
        <v>68</v>
      </c>
      <c r="B98" s="29">
        <v>9583.54</v>
      </c>
      <c r="C98" s="29">
        <v>8299.571</v>
      </c>
      <c r="D98" s="29">
        <f t="shared" si="3"/>
        <v>18.192515256198927</v>
      </c>
      <c r="E98" s="29">
        <v>5865.39</v>
      </c>
    </row>
    <row r="99" spans="1:5" ht="15">
      <c r="A99" s="4" t="s">
        <v>69</v>
      </c>
      <c r="B99" s="29">
        <v>676.73</v>
      </c>
      <c r="C99" s="29">
        <v>611.004</v>
      </c>
      <c r="D99" s="29">
        <f t="shared" si="3"/>
        <v>1.339310139234735</v>
      </c>
      <c r="E99" s="29">
        <v>439.69</v>
      </c>
    </row>
    <row r="100" spans="1:5" ht="15">
      <c r="A100" s="4" t="s">
        <v>70</v>
      </c>
      <c r="B100" s="29">
        <v>10968.43</v>
      </c>
      <c r="C100" s="29">
        <v>8514.863</v>
      </c>
      <c r="D100" s="29">
        <f t="shared" si="3"/>
        <v>18.664431575071017</v>
      </c>
      <c r="E100" s="29">
        <v>6403.42</v>
      </c>
    </row>
    <row r="101" spans="1:5" ht="15">
      <c r="A101" s="4" t="s">
        <v>71</v>
      </c>
      <c r="B101" s="29">
        <v>833.15</v>
      </c>
      <c r="C101" s="29">
        <v>662.559</v>
      </c>
      <c r="D101" s="29">
        <f t="shared" si="3"/>
        <v>1.45231780240592</v>
      </c>
      <c r="E101" s="29">
        <v>489.41</v>
      </c>
    </row>
    <row r="102" spans="1:5" ht="15">
      <c r="A102" s="4" t="s">
        <v>72</v>
      </c>
      <c r="B102" s="29">
        <v>591.18</v>
      </c>
      <c r="C102" s="29">
        <v>460.251</v>
      </c>
      <c r="D102" s="29">
        <f t="shared" si="3"/>
        <v>1.0088621856696944</v>
      </c>
      <c r="E102" s="29">
        <v>372.4</v>
      </c>
    </row>
    <row r="103" spans="1:5" ht="15">
      <c r="A103" s="4" t="s">
        <v>73</v>
      </c>
      <c r="B103" s="29">
        <v>171.49</v>
      </c>
      <c r="C103" s="29">
        <v>136.117</v>
      </c>
      <c r="D103" s="29">
        <f t="shared" si="3"/>
        <v>0.29836609616666077</v>
      </c>
      <c r="E103" s="29">
        <v>136.12</v>
      </c>
    </row>
    <row r="104" spans="1:5" ht="15">
      <c r="A104" s="4" t="s">
        <v>66</v>
      </c>
      <c r="B104" s="29">
        <v>1199.63</v>
      </c>
      <c r="C104" s="29">
        <v>976.202</v>
      </c>
      <c r="D104" s="29">
        <f t="shared" si="3"/>
        <v>2.13981780240592</v>
      </c>
      <c r="E104" s="29">
        <v>784.03</v>
      </c>
    </row>
    <row r="105" spans="1:5" ht="21.75" customHeight="1">
      <c r="A105" s="9" t="s">
        <v>99</v>
      </c>
      <c r="B105" s="30">
        <v>2992.84</v>
      </c>
      <c r="C105" s="30">
        <v>2856.448</v>
      </c>
      <c r="D105" s="30">
        <f t="shared" si="3"/>
        <v>6.261284326447584</v>
      </c>
      <c r="E105" s="30">
        <v>2245.54</v>
      </c>
    </row>
    <row r="106" spans="1:5" ht="30">
      <c r="A106" s="34" t="s">
        <v>74</v>
      </c>
      <c r="B106" s="36">
        <f>53892.29-40109.82</f>
        <v>13782.470000000001</v>
      </c>
      <c r="C106" s="36">
        <f>45620.805-33971.92</f>
        <v>11648.885000000002</v>
      </c>
      <c r="D106" s="36">
        <f t="shared" si="3"/>
        <v>25.534153280959565</v>
      </c>
      <c r="E106" s="36">
        <f>33693.1-25184.95</f>
        <v>8508.149999999998</v>
      </c>
    </row>
    <row r="107" spans="1:5" ht="26.25" customHeight="1">
      <c r="A107" s="35" t="s">
        <v>75</v>
      </c>
      <c r="B107" s="36">
        <f>0.82+47.93</f>
        <v>48.75</v>
      </c>
      <c r="C107" s="36">
        <f>15.006+8.707</f>
        <v>23.713</v>
      </c>
      <c r="D107" s="36">
        <f t="shared" si="3"/>
        <v>0.05197848349875495</v>
      </c>
      <c r="E107" s="36">
        <v>9.719999999999999</v>
      </c>
    </row>
    <row r="108" spans="1:5" ht="15.75">
      <c r="A108" s="37" t="s">
        <v>76</v>
      </c>
      <c r="B108" s="36">
        <f>+B106+B107+B90+B105</f>
        <v>53892.29000000001</v>
      </c>
      <c r="C108" s="36">
        <v>45620.8</v>
      </c>
      <c r="D108" s="36">
        <f t="shared" si="3"/>
        <v>100</v>
      </c>
      <c r="E108" s="36">
        <f>+E106+E107+E90+E105</f>
        <v>33693.1</v>
      </c>
    </row>
    <row r="109" spans="1:5" ht="30.75" customHeight="1">
      <c r="A109" s="118" t="s">
        <v>100</v>
      </c>
      <c r="B109" s="118"/>
      <c r="C109" s="118"/>
      <c r="D109" s="118"/>
      <c r="E109" s="118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C141" sqref="C141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222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5047.048</v>
      </c>
      <c r="D7" s="30">
        <f aca="true" t="shared" si="0" ref="D7:D29">+C7/$C$30*100</f>
        <v>92.36476249195454</v>
      </c>
      <c r="E7" s="30">
        <v>3794.16</v>
      </c>
      <c r="F7" s="27"/>
      <c r="G7" s="38"/>
    </row>
    <row r="8" spans="1:7" ht="15">
      <c r="A8" s="12" t="s">
        <v>21</v>
      </c>
      <c r="B8" s="29">
        <v>21433.69</v>
      </c>
      <c r="C8" s="29">
        <v>2240.756</v>
      </c>
      <c r="D8" s="29">
        <f t="shared" si="0"/>
        <v>41.00751483687535</v>
      </c>
      <c r="E8" s="29">
        <v>1684.77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728.2940000000001</v>
      </c>
      <c r="D9" s="29">
        <f t="shared" si="0"/>
        <v>13.328326248198067</v>
      </c>
      <c r="E9" s="29">
        <v>509.22</v>
      </c>
      <c r="F9" s="27"/>
      <c r="G9" s="27"/>
    </row>
    <row r="10" spans="1:7" ht="15">
      <c r="A10" s="12" t="s">
        <v>23</v>
      </c>
      <c r="B10" s="29">
        <v>1037.16</v>
      </c>
      <c r="C10" s="29">
        <v>100.673</v>
      </c>
      <c r="D10" s="29">
        <f t="shared" si="0"/>
        <v>1.8423913809324857</v>
      </c>
      <c r="E10" s="29">
        <v>62.14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656.359</v>
      </c>
      <c r="D11" s="29">
        <f t="shared" si="0"/>
        <v>12.011861813966657</v>
      </c>
      <c r="E11" s="29">
        <v>459.56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-28.738</v>
      </c>
      <c r="D12" s="29">
        <f t="shared" si="0"/>
        <v>-0.5259269467010794</v>
      </c>
      <c r="E12" s="29">
        <v>-12.48</v>
      </c>
      <c r="F12" s="27"/>
      <c r="G12" s="27"/>
    </row>
    <row r="13" spans="1:7" ht="15">
      <c r="A13" s="12" t="s">
        <v>26</v>
      </c>
      <c r="B13" s="29">
        <v>40.1</v>
      </c>
      <c r="C13" s="29">
        <v>2.837</v>
      </c>
      <c r="D13" s="29">
        <f t="shared" si="0"/>
        <v>0.051919227078814204</v>
      </c>
      <c r="E13" s="29">
        <v>2.23</v>
      </c>
      <c r="F13" s="27"/>
      <c r="G13" s="27"/>
    </row>
    <row r="14" spans="1:7" ht="15">
      <c r="A14" s="12" t="s">
        <v>27</v>
      </c>
      <c r="B14" s="29">
        <v>8527.81</v>
      </c>
      <c r="C14" s="29">
        <v>913.001</v>
      </c>
      <c r="D14" s="29">
        <f t="shared" si="0"/>
        <v>16.708602834749538</v>
      </c>
      <c r="E14" s="29">
        <v>665.3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271.003</v>
      </c>
      <c r="D15" s="29">
        <f t="shared" si="0"/>
        <v>4.959558088135313</v>
      </c>
      <c r="E15" s="29">
        <v>217.65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891.1569999999999</v>
      </c>
      <c r="D16" s="29">
        <f t="shared" si="0"/>
        <v>16.308841256917457</v>
      </c>
      <c r="E16" s="29">
        <v>714.99</v>
      </c>
      <c r="F16" s="27"/>
      <c r="G16" s="27"/>
    </row>
    <row r="17" spans="1:7" ht="15">
      <c r="A17" s="12" t="s">
        <v>30</v>
      </c>
      <c r="B17" s="29">
        <v>4335.35</v>
      </c>
      <c r="C17" s="29">
        <v>440.554</v>
      </c>
      <c r="D17" s="29">
        <f t="shared" si="0"/>
        <v>8.062468511272439</v>
      </c>
      <c r="E17" s="29">
        <v>382.95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429.776</v>
      </c>
      <c r="D18" s="29">
        <f t="shared" si="0"/>
        <v>7.86522303032233</v>
      </c>
      <c r="E18" s="29">
        <v>324.54</v>
      </c>
      <c r="F18" s="27"/>
      <c r="G18" s="27"/>
    </row>
    <row r="19" spans="1:7" ht="15">
      <c r="A19" s="12" t="s">
        <v>211</v>
      </c>
      <c r="B19" s="44">
        <f>4414.02</f>
        <v>4414.02</v>
      </c>
      <c r="C19" s="29">
        <v>429.14</v>
      </c>
      <c r="D19" s="29">
        <f t="shared" si="0"/>
        <v>7.853583753472797</v>
      </c>
      <c r="E19" s="29">
        <v>304.79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0.636</v>
      </c>
      <c r="D20" s="29">
        <f t="shared" si="0"/>
        <v>0.01163927684953325</v>
      </c>
      <c r="E20" s="29">
        <v>19.75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20.827</v>
      </c>
      <c r="D21" s="29">
        <f t="shared" si="0"/>
        <v>0.38114971532268715</v>
      </c>
      <c r="E21" s="29">
        <v>7.5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417.209</v>
      </c>
      <c r="D22" s="31">
        <f t="shared" si="0"/>
        <v>7.635237508045467</v>
      </c>
      <c r="E22" s="31">
        <v>230.05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256.15000000000003</v>
      </c>
      <c r="D23" s="29">
        <f t="shared" si="0"/>
        <v>4.68773705189928</v>
      </c>
      <c r="E23" s="29">
        <v>153.62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7.784</v>
      </c>
      <c r="D24" s="29">
        <f t="shared" si="0"/>
        <v>0.14245303615843838</v>
      </c>
      <c r="E24" s="29">
        <v>6.92</v>
      </c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143.073</v>
      </c>
      <c r="D25" s="29">
        <f t="shared" si="0"/>
        <v>2.618343170901369</v>
      </c>
      <c r="E25" s="29">
        <v>87.88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56.64</v>
      </c>
      <c r="D26" s="29">
        <f t="shared" si="0"/>
        <v>1.0365544665999422</v>
      </c>
      <c r="E26" s="29">
        <v>26.59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48.653</v>
      </c>
      <c r="D27" s="29">
        <f t="shared" si="0"/>
        <v>0.8903863782395302</v>
      </c>
      <c r="E27" s="29">
        <v>32.23</v>
      </c>
      <c r="F27" s="27"/>
      <c r="G27" s="27"/>
    </row>
    <row r="28" spans="1:7" ht="15">
      <c r="A28" s="12" t="s">
        <v>39</v>
      </c>
      <c r="B28" s="29">
        <v>1311.13</v>
      </c>
      <c r="C28" s="29">
        <v>145.085</v>
      </c>
      <c r="D28" s="29">
        <f t="shared" si="0"/>
        <v>2.6551642794253643</v>
      </c>
      <c r="E28" s="29">
        <v>75.1</v>
      </c>
      <c r="F28" s="27"/>
      <c r="G28" s="27"/>
    </row>
    <row r="29" spans="1:7" ht="15">
      <c r="A29" s="12" t="s">
        <v>40</v>
      </c>
      <c r="B29" s="29">
        <v>135.81</v>
      </c>
      <c r="C29" s="29">
        <v>15.974</v>
      </c>
      <c r="D29" s="29">
        <f t="shared" si="0"/>
        <v>0.2923361767208241</v>
      </c>
      <c r="E29" s="29">
        <v>1.33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5464.257</v>
      </c>
      <c r="D30" s="32">
        <f>+C30/$C$30*100</f>
        <v>100</v>
      </c>
      <c r="E30" s="32">
        <v>4024.21</v>
      </c>
      <c r="F30" s="27"/>
      <c r="G30" s="38"/>
    </row>
    <row r="31" spans="1:7" ht="33.75" customHeight="1">
      <c r="A31" s="120" t="s">
        <v>14</v>
      </c>
      <c r="B31" s="120"/>
      <c r="C31" s="120"/>
      <c r="D31" s="120"/>
      <c r="E31" s="120"/>
      <c r="F31" s="42"/>
      <c r="G31" s="42"/>
    </row>
    <row r="32" spans="1:7" ht="20.25" customHeight="1">
      <c r="A32" s="119" t="s">
        <v>223</v>
      </c>
      <c r="B32" s="119"/>
      <c r="C32" s="119"/>
      <c r="D32" s="119"/>
      <c r="E32" s="119"/>
      <c r="F32" s="20"/>
      <c r="G32" s="20"/>
    </row>
    <row r="33" spans="1:7" ht="16.5" customHeight="1">
      <c r="A33" s="119" t="s">
        <v>224</v>
      </c>
      <c r="B33" s="119"/>
      <c r="C33" s="119"/>
      <c r="D33" s="119"/>
      <c r="E33" s="119"/>
      <c r="F33" s="20"/>
      <c r="G33" s="20"/>
    </row>
    <row r="34" spans="1:7" ht="16.5" customHeight="1">
      <c r="A34" s="119" t="s">
        <v>210</v>
      </c>
      <c r="B34" s="119"/>
      <c r="C34" s="119"/>
      <c r="D34" s="119"/>
      <c r="E34" s="119"/>
      <c r="F34" s="20"/>
      <c r="G34" s="20"/>
    </row>
    <row r="35" spans="1:7" ht="16.5" customHeight="1">
      <c r="A35" s="119" t="s">
        <v>98</v>
      </c>
      <c r="B35" s="119"/>
      <c r="C35" s="119"/>
      <c r="D35" s="119"/>
      <c r="E35" s="119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205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948.363</v>
      </c>
      <c r="D46" s="29">
        <f>+C46/$C$58*100</f>
        <v>16.298795175753376</v>
      </c>
      <c r="E46" s="29">
        <v>728.12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508.678</v>
      </c>
      <c r="D48" s="29">
        <f>+C48/$C$58*100</f>
        <v>8.74226275425325</v>
      </c>
      <c r="E48" s="29">
        <v>346.27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3429.155</v>
      </c>
      <c r="D50" s="29">
        <f>+C50/$C$58*100</f>
        <v>58.93428462615113</v>
      </c>
      <c r="E50" s="29">
        <v>2470.254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547.748</v>
      </c>
      <c r="D52" s="29">
        <f>+C52/$C$58*100</f>
        <v>9.413729194336515</v>
      </c>
      <c r="E52" s="29">
        <v>472.644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30.314</v>
      </c>
      <c r="D54" s="29">
        <f>+C54/$C$58*100</f>
        <v>0.5209837129430269</v>
      </c>
      <c r="E54" s="29">
        <v>6.93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354.35</v>
      </c>
      <c r="D56" s="29">
        <f>+C56/$C$58*100</f>
        <v>6.089944536562697</v>
      </c>
      <c r="E56" s="29">
        <v>227.94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5818.608</v>
      </c>
      <c r="D58" s="19">
        <f>+C58/$C$58*100</f>
        <v>100</v>
      </c>
      <c r="E58" s="19">
        <v>4252.157999999999</v>
      </c>
      <c r="F58" s="27"/>
      <c r="G58" s="27"/>
    </row>
    <row r="59" spans="1:7" ht="27" customHeight="1">
      <c r="A59" s="121" t="s">
        <v>14</v>
      </c>
      <c r="B59" s="121"/>
      <c r="C59" s="121"/>
      <c r="D59" s="121"/>
      <c r="E59" s="121"/>
      <c r="F59" s="42"/>
      <c r="G59" s="42"/>
    </row>
    <row r="60" spans="1:7" ht="15.75" customHeight="1">
      <c r="A60" s="119" t="s">
        <v>225</v>
      </c>
      <c r="B60" s="119"/>
      <c r="C60" s="119"/>
      <c r="D60" s="119"/>
      <c r="E60" s="119"/>
      <c r="F60" s="20"/>
      <c r="G60" s="20"/>
    </row>
    <row r="61" spans="1:7" ht="16.5" customHeight="1">
      <c r="A61" s="119" t="s">
        <v>224</v>
      </c>
      <c r="B61" s="119"/>
      <c r="C61" s="119"/>
      <c r="D61" s="119"/>
      <c r="E61" s="119"/>
      <c r="F61" s="20"/>
      <c r="G61" s="20"/>
    </row>
    <row r="62" spans="1:7" ht="19.5" customHeight="1">
      <c r="A62" s="119" t="s">
        <v>97</v>
      </c>
      <c r="B62" s="119"/>
      <c r="C62" s="119"/>
      <c r="D62" s="119"/>
      <c r="E62" s="119"/>
      <c r="F62" s="20"/>
      <c r="G62" s="20"/>
    </row>
    <row r="63" spans="1:7" ht="16.5" customHeight="1">
      <c r="A63" s="119" t="s">
        <v>98</v>
      </c>
      <c r="B63" s="119"/>
      <c r="C63" s="119"/>
      <c r="D63" s="119"/>
      <c r="E63" s="119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226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42780.301</v>
      </c>
      <c r="D74" s="30">
        <f>+C74/$C$97*100</f>
        <v>94.0991287093476</v>
      </c>
      <c r="E74" s="30">
        <v>31160.51</v>
      </c>
    </row>
    <row r="75" spans="1:5" ht="15">
      <c r="A75" s="12" t="s">
        <v>21</v>
      </c>
      <c r="B75" s="29">
        <v>21433.69</v>
      </c>
      <c r="C75" s="29">
        <v>19210.477</v>
      </c>
      <c r="D75" s="29">
        <f aca="true" t="shared" si="1" ref="D75:D97">+C75/$C$97*100</f>
        <v>42.255175993057215</v>
      </c>
      <c r="E75" s="29">
        <v>14131.32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5614.217</v>
      </c>
      <c r="D76" s="29">
        <f t="shared" si="1"/>
        <v>12.34897641522455</v>
      </c>
      <c r="E76" s="29">
        <v>3964.59</v>
      </c>
    </row>
    <row r="77" spans="1:5" ht="15">
      <c r="A77" s="12" t="s">
        <v>23</v>
      </c>
      <c r="B77" s="29">
        <v>1037.16</v>
      </c>
      <c r="C77" s="29">
        <v>736.699</v>
      </c>
      <c r="D77" s="29">
        <f t="shared" si="1"/>
        <v>1.6204358641854262</v>
      </c>
      <c r="E77" s="29">
        <v>529.63</v>
      </c>
    </row>
    <row r="78" spans="1:5" ht="15">
      <c r="A78" s="12" t="s">
        <v>24</v>
      </c>
      <c r="B78" s="29">
        <v>5699.59</v>
      </c>
      <c r="C78" s="29">
        <v>5062.395</v>
      </c>
      <c r="D78" s="29">
        <f t="shared" si="1"/>
        <v>11.135194179268577</v>
      </c>
      <c r="E78" s="29">
        <v>3545.45</v>
      </c>
    </row>
    <row r="79" spans="1:5" ht="15">
      <c r="A79" s="12" t="s">
        <v>25</v>
      </c>
      <c r="B79" s="29">
        <f>27961.59-21433.69-6736.75</f>
        <v>-208.84999999999854</v>
      </c>
      <c r="C79" s="29">
        <v>-184.877</v>
      </c>
      <c r="D79" s="29">
        <f t="shared" si="1"/>
        <v>-0.406653628229452</v>
      </c>
      <c r="E79" s="29">
        <v>-110.49</v>
      </c>
    </row>
    <row r="80" spans="1:5" ht="15">
      <c r="A80" s="12" t="s">
        <v>26</v>
      </c>
      <c r="B80" s="29">
        <v>40.1</v>
      </c>
      <c r="C80" s="29">
        <v>18.493</v>
      </c>
      <c r="D80" s="29">
        <f t="shared" si="1"/>
        <v>0.04067702065074214</v>
      </c>
      <c r="E80" s="29">
        <v>14.6</v>
      </c>
    </row>
    <row r="81" spans="1:5" ht="15">
      <c r="A81" s="12" t="s">
        <v>27</v>
      </c>
      <c r="B81" s="29">
        <v>8527.81</v>
      </c>
      <c r="C81" s="29">
        <v>8049.922</v>
      </c>
      <c r="D81" s="29">
        <f t="shared" si="1"/>
        <v>17.70652914242489</v>
      </c>
      <c r="E81" s="29">
        <v>5762.66</v>
      </c>
    </row>
    <row r="82" spans="1:5" ht="15">
      <c r="A82" s="12" t="s">
        <v>28</v>
      </c>
      <c r="B82" s="29">
        <f>27.36+2387.22</f>
        <v>2414.58</v>
      </c>
      <c r="C82" s="29">
        <v>2061.529</v>
      </c>
      <c r="D82" s="29">
        <f t="shared" si="1"/>
        <v>4.534518883096513</v>
      </c>
      <c r="E82" s="29">
        <v>1605.37</v>
      </c>
    </row>
    <row r="83" spans="1:5" ht="15">
      <c r="A83" s="12" t="s">
        <v>29</v>
      </c>
      <c r="B83" s="29">
        <f>+B84+B85+B88</f>
        <v>9224.77</v>
      </c>
      <c r="C83" s="29">
        <f>+C84+C85+C88</f>
        <v>7825.663</v>
      </c>
      <c r="D83" s="29">
        <f t="shared" si="1"/>
        <v>17.213251254893674</v>
      </c>
      <c r="E83" s="29">
        <v>5681.97</v>
      </c>
    </row>
    <row r="84" spans="1:5" ht="15">
      <c r="A84" s="12" t="s">
        <v>30</v>
      </c>
      <c r="B84" s="29">
        <v>4335.35</v>
      </c>
      <c r="C84" s="29">
        <v>3682.799</v>
      </c>
      <c r="D84" s="29">
        <f t="shared" si="1"/>
        <v>8.100648406182476</v>
      </c>
      <c r="E84" s="29">
        <v>2773.52</v>
      </c>
    </row>
    <row r="85" spans="1:5" ht="15">
      <c r="A85" s="12" t="s">
        <v>31</v>
      </c>
      <c r="B85" s="29">
        <f>SUM(B86:B87)</f>
        <v>4591.74</v>
      </c>
      <c r="C85" s="29">
        <f>SUM(C86:C87)</f>
        <v>3934.848</v>
      </c>
      <c r="D85" s="29">
        <f t="shared" si="1"/>
        <v>8.655052903992399</v>
      </c>
      <c r="E85" s="29">
        <v>2822.9</v>
      </c>
    </row>
    <row r="86" spans="1:5" ht="15">
      <c r="A86" s="12" t="s">
        <v>211</v>
      </c>
      <c r="B86" s="44">
        <f>4414.02</f>
        <v>4414.02</v>
      </c>
      <c r="C86" s="29">
        <v>3545.146</v>
      </c>
      <c r="D86" s="29">
        <f t="shared" si="1"/>
        <v>7.797868223213969</v>
      </c>
      <c r="E86" s="29">
        <v>2614.98</v>
      </c>
    </row>
    <row r="87" spans="1:5" ht="15">
      <c r="A87" s="12" t="s">
        <v>32</v>
      </c>
      <c r="B87" s="44">
        <f>4591.74-4414.02</f>
        <v>177.71999999999935</v>
      </c>
      <c r="C87" s="29">
        <v>389.702</v>
      </c>
      <c r="D87" s="29">
        <f t="shared" si="1"/>
        <v>0.8571846807784306</v>
      </c>
      <c r="E87" s="29">
        <v>207.92</v>
      </c>
    </row>
    <row r="88" spans="1:5" ht="15">
      <c r="A88" s="12" t="s">
        <v>33</v>
      </c>
      <c r="B88" s="44">
        <f>9224.77-8927.09</f>
        <v>297.6800000000003</v>
      </c>
      <c r="C88" s="29">
        <v>208.016</v>
      </c>
      <c r="D88" s="29">
        <f t="shared" si="1"/>
        <v>0.45754994471880056</v>
      </c>
      <c r="E88" s="29">
        <v>85.55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2682.714</v>
      </c>
      <c r="D89" s="31">
        <f t="shared" si="1"/>
        <v>5.900871290652413</v>
      </c>
      <c r="E89" s="31">
        <v>1644.38</v>
      </c>
    </row>
    <row r="90" spans="1:5" ht="15">
      <c r="A90" s="12" t="s">
        <v>35</v>
      </c>
      <c r="B90" s="29">
        <f>SUM(B91:B94)</f>
        <v>3994.05</v>
      </c>
      <c r="C90" s="29">
        <f>SUM(C91:C94)</f>
        <v>1671.1550000000002</v>
      </c>
      <c r="D90" s="29">
        <f t="shared" si="1"/>
        <v>3.675856077737036</v>
      </c>
      <c r="E90" s="29">
        <v>1110.16</v>
      </c>
    </row>
    <row r="91" spans="1:5" ht="15">
      <c r="A91" s="12" t="s">
        <v>36</v>
      </c>
      <c r="B91" s="29">
        <f>11+60+7</f>
        <v>78</v>
      </c>
      <c r="C91" s="29">
        <v>23.702</v>
      </c>
      <c r="D91" s="29">
        <f t="shared" si="1"/>
        <v>0.05213468574400532</v>
      </c>
      <c r="E91" s="29">
        <v>16.58</v>
      </c>
    </row>
    <row r="92" spans="1:5" ht="15">
      <c r="A92" s="12" t="s">
        <v>37</v>
      </c>
      <c r="B92" s="29">
        <f>2056.44+741.02+11.1</f>
        <v>2808.56</v>
      </c>
      <c r="C92" s="29">
        <v>1004.179</v>
      </c>
      <c r="D92" s="29">
        <f t="shared" si="1"/>
        <v>2.208782237605667</v>
      </c>
      <c r="E92" s="29">
        <v>698.66</v>
      </c>
    </row>
    <row r="93" spans="1:5" ht="15">
      <c r="A93" s="12" t="s">
        <v>38</v>
      </c>
      <c r="B93" s="29">
        <f>565.28+28.19+7.24</f>
        <v>600.71</v>
      </c>
      <c r="C93" s="29">
        <v>282.172</v>
      </c>
      <c r="D93" s="29">
        <f t="shared" si="1"/>
        <v>0.6206627519094368</v>
      </c>
      <c r="E93" s="29">
        <v>147.7</v>
      </c>
    </row>
    <row r="94" spans="1:5" ht="15">
      <c r="A94" s="12" t="s">
        <v>25</v>
      </c>
      <c r="B94" s="29">
        <f>3994.05-3487.27</f>
        <v>506.7800000000002</v>
      </c>
      <c r="C94" s="29">
        <v>361.102</v>
      </c>
      <c r="D94" s="29">
        <f t="shared" si="1"/>
        <v>0.7942764024779262</v>
      </c>
      <c r="E94" s="29">
        <v>247.22</v>
      </c>
    </row>
    <row r="95" spans="1:5" ht="15">
      <c r="A95" s="12" t="s">
        <v>39</v>
      </c>
      <c r="B95" s="29">
        <v>1311.13</v>
      </c>
      <c r="C95" s="29">
        <v>943.55</v>
      </c>
      <c r="D95" s="29">
        <f t="shared" si="1"/>
        <v>2.0754232863790487</v>
      </c>
      <c r="E95" s="29">
        <v>477.87</v>
      </c>
    </row>
    <row r="96" spans="1:5" ht="15">
      <c r="A96" s="12" t="s">
        <v>40</v>
      </c>
      <c r="B96" s="29">
        <v>135.81</v>
      </c>
      <c r="C96" s="29">
        <v>68.009</v>
      </c>
      <c r="D96" s="29">
        <f t="shared" si="1"/>
        <v>0.14959192653632847</v>
      </c>
      <c r="E96" s="29">
        <v>56.35</v>
      </c>
    </row>
    <row r="97" spans="1:5" ht="15">
      <c r="A97" s="14" t="s">
        <v>41</v>
      </c>
      <c r="B97" s="32">
        <f>+B89+B74</f>
        <v>53609.840000000004</v>
      </c>
      <c r="C97" s="32">
        <f>+C89+C74</f>
        <v>45463.015</v>
      </c>
      <c r="D97" s="32">
        <f t="shared" si="1"/>
        <v>100</v>
      </c>
      <c r="E97" s="32">
        <v>32804.89</v>
      </c>
    </row>
    <row r="98" spans="1:5" ht="28.5" customHeight="1">
      <c r="A98" s="120" t="s">
        <v>14</v>
      </c>
      <c r="B98" s="120"/>
      <c r="C98" s="120"/>
      <c r="D98" s="120"/>
      <c r="E98" s="120"/>
    </row>
    <row r="99" spans="1:5" ht="18" customHeight="1">
      <c r="A99" s="119" t="s">
        <v>227</v>
      </c>
      <c r="B99" s="119"/>
      <c r="C99" s="119"/>
      <c r="D99" s="119"/>
      <c r="E99" s="119"/>
    </row>
    <row r="100" spans="1:5" ht="15">
      <c r="A100" s="119" t="s">
        <v>228</v>
      </c>
      <c r="B100" s="119"/>
      <c r="C100" s="119"/>
      <c r="D100" s="119"/>
      <c r="E100" s="119"/>
    </row>
    <row r="101" spans="1:5" ht="15">
      <c r="A101" s="119" t="s">
        <v>210</v>
      </c>
      <c r="B101" s="119"/>
      <c r="C101" s="119"/>
      <c r="D101" s="119"/>
      <c r="E101" s="119"/>
    </row>
    <row r="102" spans="1:5" ht="15">
      <c r="A102" s="119" t="s">
        <v>98</v>
      </c>
      <c r="B102" s="119"/>
      <c r="C102" s="119"/>
      <c r="D102" s="119"/>
      <c r="E102" s="119"/>
    </row>
    <row r="103" spans="1:5" ht="15">
      <c r="A103" s="119"/>
      <c r="B103" s="119"/>
      <c r="C103" s="119"/>
      <c r="D103" s="119"/>
      <c r="E103" s="119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8403.685</v>
      </c>
      <c r="D113" s="29">
        <f>+C113/$C$125*100</f>
        <v>17.423281249854224</v>
      </c>
      <c r="E113" s="29">
        <v>6098.55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4062.892</v>
      </c>
      <c r="D115" s="29">
        <f>+C115/$C$125*100</f>
        <v>8.423555857196305</v>
      </c>
      <c r="E115" s="29">
        <v>2592.874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28677.858</v>
      </c>
      <c r="D117" s="29">
        <f>+C117/$C$125*100</f>
        <v>59.45753387679119</v>
      </c>
      <c r="E117" s="29">
        <v>20847.59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4246.166</v>
      </c>
      <c r="D119" s="29">
        <f>+C119/$C$125*100</f>
        <v>8.803536121542932</v>
      </c>
      <c r="E119" s="29">
        <v>3240.61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72.412</v>
      </c>
      <c r="D121" s="29">
        <f>+C121/$C$125*100</f>
        <v>0.15013112008177892</v>
      </c>
      <c r="E121" s="29">
        <v>25.254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2769.492</v>
      </c>
      <c r="D123" s="29">
        <f>+C123/$C$125*100</f>
        <v>5.7419617745335865</v>
      </c>
      <c r="E123" s="29">
        <v>1931.37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48232.50499999999</v>
      </c>
      <c r="D125" s="19">
        <f>+C125/$C$125*100</f>
        <v>100</v>
      </c>
      <c r="E125" s="19">
        <v>34736.248</v>
      </c>
    </row>
    <row r="126" spans="1:5" ht="32.25" customHeight="1">
      <c r="A126" s="121" t="s">
        <v>14</v>
      </c>
      <c r="B126" s="121"/>
      <c r="C126" s="121"/>
      <c r="D126" s="121"/>
      <c r="E126" s="121"/>
    </row>
    <row r="127" spans="1:5" ht="15.75" customHeight="1">
      <c r="A127" s="119" t="s">
        <v>227</v>
      </c>
      <c r="B127" s="119"/>
      <c r="C127" s="119"/>
      <c r="D127" s="119"/>
      <c r="E127" s="119"/>
    </row>
    <row r="128" spans="1:5" ht="15">
      <c r="A128" s="119" t="s">
        <v>228</v>
      </c>
      <c r="B128" s="119"/>
      <c r="C128" s="119"/>
      <c r="D128" s="119"/>
      <c r="E128" s="119"/>
    </row>
    <row r="129" spans="1:5" ht="15">
      <c r="A129" s="119" t="s">
        <v>97</v>
      </c>
      <c r="B129" s="119"/>
      <c r="C129" s="119"/>
      <c r="D129" s="119"/>
      <c r="E129" s="119"/>
    </row>
    <row r="130" spans="1:5" ht="15">
      <c r="A130" s="119" t="s">
        <v>98</v>
      </c>
      <c r="B130" s="119"/>
      <c r="C130" s="119"/>
      <c r="D130" s="119"/>
      <c r="E130" s="119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5:E35"/>
    <mergeCell ref="A126:E126"/>
    <mergeCell ref="A62:E62"/>
    <mergeCell ref="A129:E129"/>
    <mergeCell ref="A31:E31"/>
    <mergeCell ref="A59:E59"/>
    <mergeCell ref="A34:E34"/>
    <mergeCell ref="A32:E32"/>
    <mergeCell ref="A33:E33"/>
    <mergeCell ref="A102:E102"/>
    <mergeCell ref="A60:E60"/>
    <mergeCell ref="A128:E128"/>
    <mergeCell ref="A61:E61"/>
    <mergeCell ref="A63:E63"/>
    <mergeCell ref="A130:E130"/>
    <mergeCell ref="A98:E98"/>
    <mergeCell ref="A99:E99"/>
    <mergeCell ref="A100:E100"/>
    <mergeCell ref="A101:E101"/>
    <mergeCell ref="A127:E127"/>
    <mergeCell ref="A103:E10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541.77</v>
      </c>
      <c r="C7" s="29">
        <f aca="true" t="shared" si="0" ref="C7:C13">+B7/$B$13*100</f>
        <v>10.924808633859504</v>
      </c>
      <c r="D7" s="29">
        <v>431.79</v>
      </c>
    </row>
    <row r="8" spans="1:4" ht="16.5" customHeight="1">
      <c r="A8" s="4" t="s">
        <v>51</v>
      </c>
      <c r="B8" s="29">
        <v>911.576</v>
      </c>
      <c r="C8" s="29">
        <f t="shared" si="0"/>
        <v>18.381957943812154</v>
      </c>
      <c r="D8" s="29">
        <v>716.37</v>
      </c>
    </row>
    <row r="9" spans="1:4" ht="16.5" customHeight="1">
      <c r="A9" s="4" t="s">
        <v>52</v>
      </c>
      <c r="B9" s="29">
        <v>1173.923</v>
      </c>
      <c r="C9" s="29">
        <f t="shared" si="0"/>
        <v>23.67219322938932</v>
      </c>
      <c r="D9" s="29">
        <v>850.1</v>
      </c>
    </row>
    <row r="10" spans="1:4" ht="16.5" customHeight="1">
      <c r="A10" s="4" t="s">
        <v>53</v>
      </c>
      <c r="B10" s="29">
        <v>1829.451</v>
      </c>
      <c r="C10" s="29">
        <f t="shared" si="0"/>
        <v>36.890935415439955</v>
      </c>
      <c r="D10" s="29">
        <v>1333.09</v>
      </c>
    </row>
    <row r="11" spans="1:4" ht="16.5" customHeight="1">
      <c r="A11" s="4" t="s">
        <v>206</v>
      </c>
      <c r="B11" s="29">
        <f>162.11+22.15</f>
        <v>184.26000000000002</v>
      </c>
      <c r="C11" s="29">
        <f t="shared" si="0"/>
        <v>3.715608540293764</v>
      </c>
      <c r="D11" s="29"/>
    </row>
    <row r="12" spans="1:4" ht="16.5" customHeight="1">
      <c r="A12" s="4" t="s">
        <v>54</v>
      </c>
      <c r="B12" s="29">
        <f>292.63+25.47</f>
        <v>318.1</v>
      </c>
      <c r="C12" s="29">
        <f t="shared" si="0"/>
        <v>6.414496237205287</v>
      </c>
      <c r="D12" s="29">
        <v>214.00999999999996</v>
      </c>
    </row>
    <row r="13" spans="1:4" ht="15">
      <c r="A13" s="18" t="s">
        <v>48</v>
      </c>
      <c r="B13" s="19">
        <f>SUM(B7:B12)</f>
        <v>4959.080000000001</v>
      </c>
      <c r="C13" s="19">
        <f t="shared" si="0"/>
        <v>100</v>
      </c>
      <c r="D13" s="19">
        <f>SUM(D7:D12)</f>
        <v>3545.36</v>
      </c>
    </row>
    <row r="14" ht="15">
      <c r="A14" t="s">
        <v>229</v>
      </c>
    </row>
    <row r="15" ht="15">
      <c r="A15" t="s">
        <v>230</v>
      </c>
    </row>
    <row r="16" ht="15">
      <c r="A16" t="s">
        <v>207</v>
      </c>
    </row>
    <row r="18" ht="15">
      <c r="A18" t="s">
        <v>208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B19">
      <selection activeCell="E37" sqref="E37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231</v>
      </c>
      <c r="B4" s="49"/>
      <c r="C4" s="49"/>
      <c r="D4" s="54"/>
      <c r="E4" s="54"/>
      <c r="F4" s="54"/>
    </row>
    <row r="5" spans="1:6" ht="15.75" thickBot="1">
      <c r="A5" s="55" t="s">
        <v>103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104</v>
      </c>
      <c r="D7" s="63" t="s">
        <v>105</v>
      </c>
      <c r="E7" s="64" t="s">
        <v>106</v>
      </c>
      <c r="F7" s="65" t="s">
        <v>48</v>
      </c>
    </row>
    <row r="8" spans="1:6" ht="15">
      <c r="A8" s="61"/>
      <c r="B8" s="62"/>
      <c r="C8" s="63" t="s">
        <v>107</v>
      </c>
      <c r="D8" s="63" t="s">
        <v>108</v>
      </c>
      <c r="E8" s="64" t="s">
        <v>109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88</v>
      </c>
      <c r="E10" s="69"/>
      <c r="F10" s="84"/>
    </row>
    <row r="11" spans="1:6" ht="15">
      <c r="A11" s="85" t="s">
        <v>110</v>
      </c>
      <c r="B11" s="86" t="s">
        <v>111</v>
      </c>
      <c r="C11" s="71">
        <f>SUM(C12:C15)</f>
        <v>32138057370.64</v>
      </c>
      <c r="D11" s="71">
        <f>SUM(D12:D15)</f>
        <v>3884818400.53</v>
      </c>
      <c r="E11" s="71">
        <f>SUM(E12:E15)</f>
        <v>8325681429.34</v>
      </c>
      <c r="F11" s="87">
        <f aca="true" t="shared" si="0" ref="F11:F20">SUM(C11:E11)</f>
        <v>44348557200.509995</v>
      </c>
    </row>
    <row r="12" spans="1:6" s="79" customFormat="1" ht="15">
      <c r="A12" s="88"/>
      <c r="B12" s="89" t="s">
        <v>112</v>
      </c>
      <c r="C12" s="90">
        <v>30427531506.12</v>
      </c>
      <c r="D12" s="90">
        <v>379079273.82</v>
      </c>
      <c r="E12" s="90">
        <v>285150623.6</v>
      </c>
      <c r="F12" s="91">
        <f t="shared" si="0"/>
        <v>31091761403.539997</v>
      </c>
    </row>
    <row r="13" spans="1:6" s="79" customFormat="1" ht="15">
      <c r="A13" s="88"/>
      <c r="B13" s="89" t="s">
        <v>113</v>
      </c>
      <c r="C13" s="90">
        <v>3357323.02</v>
      </c>
      <c r="D13" s="90">
        <v>0</v>
      </c>
      <c r="E13" s="90">
        <v>7994024376</v>
      </c>
      <c r="F13" s="91">
        <f t="shared" si="0"/>
        <v>7997381699.02</v>
      </c>
    </row>
    <row r="14" spans="1:6" s="79" customFormat="1" ht="15">
      <c r="A14" s="88"/>
      <c r="B14" s="89" t="s">
        <v>114</v>
      </c>
      <c r="C14" s="90">
        <v>182933463.19</v>
      </c>
      <c r="D14" s="90">
        <v>2669631719.89</v>
      </c>
      <c r="E14" s="90">
        <v>3882246.46</v>
      </c>
      <c r="F14" s="91">
        <f t="shared" si="0"/>
        <v>2856447429.54</v>
      </c>
    </row>
    <row r="15" spans="1:6" s="79" customFormat="1" ht="15">
      <c r="A15" s="88"/>
      <c r="B15" s="89" t="s">
        <v>115</v>
      </c>
      <c r="C15" s="90">
        <v>1524235078.31</v>
      </c>
      <c r="D15" s="90">
        <v>836107406.82</v>
      </c>
      <c r="E15" s="90">
        <v>42624183.28</v>
      </c>
      <c r="F15" s="91">
        <f t="shared" si="0"/>
        <v>2402966668.4100003</v>
      </c>
    </row>
    <row r="16" spans="1:6" ht="15">
      <c r="A16" s="85" t="s">
        <v>116</v>
      </c>
      <c r="B16" s="86" t="s">
        <v>20</v>
      </c>
      <c r="C16" s="71">
        <f>SUM(C17:C23)</f>
        <v>29129292654.14</v>
      </c>
      <c r="D16" s="71">
        <f>SUM(D17:D23)</f>
        <v>3617628853.63</v>
      </c>
      <c r="E16" s="71">
        <f>SUM(E17:E23)</f>
        <v>8982130027.390001</v>
      </c>
      <c r="F16" s="87">
        <f t="shared" si="0"/>
        <v>41729051535.16</v>
      </c>
    </row>
    <row r="17" spans="1:6" s="79" customFormat="1" ht="15">
      <c r="A17" s="88"/>
      <c r="B17" s="89" t="s">
        <v>117</v>
      </c>
      <c r="C17" s="90">
        <v>18561747378.37</v>
      </c>
      <c r="D17" s="90">
        <v>523175020.25</v>
      </c>
      <c r="E17" s="90">
        <v>125554811.1</v>
      </c>
      <c r="F17" s="91">
        <f t="shared" si="0"/>
        <v>19210477209.719997</v>
      </c>
    </row>
    <row r="18" spans="1:6" s="79" customFormat="1" ht="15">
      <c r="A18" s="88"/>
      <c r="B18" s="89" t="s">
        <v>118</v>
      </c>
      <c r="C18" s="90">
        <v>2329932788.51</v>
      </c>
      <c r="D18" s="90">
        <v>958258385.98</v>
      </c>
      <c r="E18" s="90">
        <v>2326024889.6</v>
      </c>
      <c r="F18" s="91">
        <f t="shared" si="0"/>
        <v>5614216064.09</v>
      </c>
    </row>
    <row r="19" spans="1:6" s="79" customFormat="1" ht="15">
      <c r="A19" s="88"/>
      <c r="B19" s="89" t="s">
        <v>119</v>
      </c>
      <c r="C19" s="90">
        <v>18428393.5</v>
      </c>
      <c r="D19" s="90">
        <v>64108.92</v>
      </c>
      <c r="E19" s="90">
        <v>0</v>
      </c>
      <c r="F19" s="91">
        <f t="shared" si="0"/>
        <v>18492502.42</v>
      </c>
    </row>
    <row r="20" spans="1:6" s="79" customFormat="1" ht="15">
      <c r="A20" s="88"/>
      <c r="B20" s="89" t="s">
        <v>120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121</v>
      </c>
      <c r="C21" s="117">
        <v>469044940.77</v>
      </c>
      <c r="D21" s="90">
        <v>0</v>
      </c>
      <c r="E21" s="90">
        <v>6529629701.93</v>
      </c>
      <c r="F21" s="91">
        <f>SUM(C21:E21)</f>
        <v>6998674642.700001</v>
      </c>
    </row>
    <row r="22" spans="1:6" s="79" customFormat="1" ht="15">
      <c r="A22" s="88"/>
      <c r="B22" s="89" t="s">
        <v>122</v>
      </c>
      <c r="C22" s="90">
        <v>10057208.31</v>
      </c>
      <c r="D22" s="90">
        <v>2051471370.11</v>
      </c>
      <c r="E22" s="90">
        <v>0</v>
      </c>
      <c r="F22" s="91">
        <f>SUM(C22:E22)</f>
        <v>2061528578.4199998</v>
      </c>
    </row>
    <row r="23" spans="1:6" s="79" customFormat="1" ht="15">
      <c r="A23" s="88"/>
      <c r="B23" s="89" t="s">
        <v>123</v>
      </c>
      <c r="C23" s="90">
        <v>7740081944.68</v>
      </c>
      <c r="D23" s="90">
        <v>84659968.37</v>
      </c>
      <c r="E23" s="90">
        <v>920624.76</v>
      </c>
      <c r="F23" s="91">
        <f>SUM(C23:E23)</f>
        <v>7825662537.81</v>
      </c>
    </row>
    <row r="24" spans="1:6" ht="15">
      <c r="A24" s="85" t="s">
        <v>124</v>
      </c>
      <c r="B24" s="86" t="s">
        <v>125</v>
      </c>
      <c r="C24" s="71" t="s">
        <v>88</v>
      </c>
      <c r="D24" s="71"/>
      <c r="E24" s="71"/>
      <c r="F24" s="87"/>
    </row>
    <row r="25" spans="1:6" ht="15">
      <c r="A25" s="85" t="s">
        <v>88</v>
      </c>
      <c r="B25" s="86" t="s">
        <v>126</v>
      </c>
      <c r="C25" s="71">
        <f>+C11-C16</f>
        <v>3008764716.5</v>
      </c>
      <c r="D25" s="71">
        <f>+D11-D16</f>
        <v>267189546.9000001</v>
      </c>
      <c r="E25" s="71">
        <f>+E11-E16</f>
        <v>-656448598.0500011</v>
      </c>
      <c r="F25" s="87">
        <f aca="true" t="shared" si="1" ref="F25:F32">SUM(C25:E25)</f>
        <v>2619505665.349999</v>
      </c>
    </row>
    <row r="26" spans="1:6" ht="15">
      <c r="A26" s="85" t="s">
        <v>127</v>
      </c>
      <c r="B26" s="86" t="s">
        <v>128</v>
      </c>
      <c r="C26" s="94">
        <v>1196035727.55</v>
      </c>
      <c r="D26" s="94">
        <v>76211619.61</v>
      </c>
      <c r="E26" s="94">
        <v>0</v>
      </c>
      <c r="F26" s="87">
        <f t="shared" si="1"/>
        <v>1272247347.1599998</v>
      </c>
    </row>
    <row r="27" spans="1:6" ht="15">
      <c r="A27" s="85" t="s">
        <v>129</v>
      </c>
      <c r="B27" s="86" t="s">
        <v>34</v>
      </c>
      <c r="C27" s="71">
        <f>SUM(C28:C30)</f>
        <v>1875644345.19</v>
      </c>
      <c r="D27" s="71">
        <f>SUM(D28:D30)</f>
        <v>798069258.18</v>
      </c>
      <c r="E27" s="71">
        <f>SUM(E28:E30)</f>
        <v>9001333.05</v>
      </c>
      <c r="F27" s="87">
        <f t="shared" si="1"/>
        <v>2682714936.42</v>
      </c>
    </row>
    <row r="28" spans="1:6" s="79" customFormat="1" ht="15">
      <c r="A28" s="88"/>
      <c r="B28" s="89" t="s">
        <v>130</v>
      </c>
      <c r="C28" s="90">
        <v>951006072.25</v>
      </c>
      <c r="D28" s="90">
        <v>717091705.31</v>
      </c>
      <c r="E28" s="90">
        <v>3058197.06</v>
      </c>
      <c r="F28" s="91">
        <f t="shared" si="1"/>
        <v>1671155974.62</v>
      </c>
    </row>
    <row r="29" spans="1:6" s="79" customFormat="1" ht="15">
      <c r="A29" s="88"/>
      <c r="B29" s="89" t="s">
        <v>131</v>
      </c>
      <c r="C29" s="90">
        <v>915629766.73</v>
      </c>
      <c r="D29" s="90">
        <v>21977552.87</v>
      </c>
      <c r="E29" s="90">
        <v>5943135.99</v>
      </c>
      <c r="F29" s="91">
        <f t="shared" si="1"/>
        <v>943550455.59</v>
      </c>
    </row>
    <row r="30" spans="1:6" s="79" customFormat="1" ht="15">
      <c r="A30" s="88"/>
      <c r="B30" s="89" t="s">
        <v>132</v>
      </c>
      <c r="C30" s="90">
        <v>9008506.21</v>
      </c>
      <c r="D30" s="90">
        <v>59000000</v>
      </c>
      <c r="E30" s="90">
        <v>0</v>
      </c>
      <c r="F30" s="91">
        <f t="shared" si="1"/>
        <v>68008506.21000001</v>
      </c>
    </row>
    <row r="31" spans="1:6" ht="15">
      <c r="A31" s="85" t="s">
        <v>133</v>
      </c>
      <c r="B31" s="86" t="s">
        <v>134</v>
      </c>
      <c r="C31" s="71">
        <f>+C11+C26</f>
        <v>33334093098.19</v>
      </c>
      <c r="D31" s="71">
        <f>+D11+D26</f>
        <v>3961030020.1400003</v>
      </c>
      <c r="E31" s="71">
        <f>+E11+E26</f>
        <v>8325681429.34</v>
      </c>
      <c r="F31" s="87">
        <f t="shared" si="1"/>
        <v>45620804547.67</v>
      </c>
    </row>
    <row r="32" spans="1:6" ht="15">
      <c r="A32" s="85" t="s">
        <v>135</v>
      </c>
      <c r="B32" s="86" t="s">
        <v>136</v>
      </c>
      <c r="C32" s="71">
        <f>+C16+C27</f>
        <v>31004936999.329998</v>
      </c>
      <c r="D32" s="71">
        <f>+D16+D27</f>
        <v>4415698111.81</v>
      </c>
      <c r="E32" s="71">
        <f>+E16+E27</f>
        <v>8991131360.44</v>
      </c>
      <c r="F32" s="87">
        <f t="shared" si="1"/>
        <v>44411766471.58</v>
      </c>
    </row>
    <row r="33" spans="1:6" ht="15">
      <c r="A33" s="85" t="s">
        <v>137</v>
      </c>
      <c r="B33" s="86" t="s">
        <v>138</v>
      </c>
      <c r="C33" s="71"/>
      <c r="D33" s="71"/>
      <c r="E33" s="71"/>
      <c r="F33" s="87"/>
    </row>
    <row r="34" spans="1:6" ht="15">
      <c r="A34" s="85"/>
      <c r="B34" s="86" t="s">
        <v>139</v>
      </c>
      <c r="C34" s="71"/>
      <c r="D34" s="71"/>
      <c r="E34" s="71"/>
      <c r="F34" s="87"/>
    </row>
    <row r="35" spans="1:9" ht="15">
      <c r="A35" s="85"/>
      <c r="B35" s="86" t="s">
        <v>140</v>
      </c>
      <c r="C35" s="71">
        <f>+C31-C32</f>
        <v>2329156098.8600006</v>
      </c>
      <c r="D35" s="71">
        <f>+D31-D32</f>
        <v>-454668091.6700001</v>
      </c>
      <c r="E35" s="71">
        <f>+E31-E32</f>
        <v>-665449931.1000004</v>
      </c>
      <c r="F35" s="87">
        <f>SUM(C35:E35)</f>
        <v>1209038076.0900002</v>
      </c>
      <c r="I35" s="73"/>
    </row>
    <row r="36" spans="1:9" ht="15">
      <c r="A36" s="85" t="s">
        <v>141</v>
      </c>
      <c r="B36" s="86" t="s">
        <v>142</v>
      </c>
      <c r="C36" s="72"/>
      <c r="D36" s="72"/>
      <c r="E36" s="95"/>
      <c r="F36" s="96"/>
      <c r="I36" s="73"/>
    </row>
    <row r="37" spans="1:9" ht="15">
      <c r="A37" s="85"/>
      <c r="B37" s="86" t="s">
        <v>143</v>
      </c>
      <c r="C37" s="72"/>
      <c r="D37" s="72"/>
      <c r="E37" s="71">
        <v>1051247482.42</v>
      </c>
      <c r="F37" s="87">
        <f>SUM(C37:E37)</f>
        <v>1051247482.42</v>
      </c>
      <c r="I37" s="73"/>
    </row>
    <row r="38" spans="1:9" ht="15">
      <c r="A38" s="85" t="s">
        <v>144</v>
      </c>
      <c r="B38" s="86" t="s">
        <v>145</v>
      </c>
      <c r="C38" s="72"/>
      <c r="D38" s="72"/>
      <c r="E38" s="72"/>
      <c r="F38" s="97"/>
      <c r="I38" s="73"/>
    </row>
    <row r="39" spans="1:9" ht="15">
      <c r="A39" s="85"/>
      <c r="B39" s="86" t="s">
        <v>139</v>
      </c>
      <c r="C39" s="72"/>
      <c r="D39" s="72"/>
      <c r="E39" s="72"/>
      <c r="F39" s="97"/>
      <c r="I39" s="73"/>
    </row>
    <row r="40" spans="1:9" ht="15">
      <c r="A40" s="85"/>
      <c r="B40" s="86" t="s">
        <v>146</v>
      </c>
      <c r="C40" s="71">
        <f>+C35-C36</f>
        <v>2329156098.8600006</v>
      </c>
      <c r="D40" s="71">
        <f>+D35-D36</f>
        <v>-454668091.6700001</v>
      </c>
      <c r="E40" s="71">
        <f>+E35-E37</f>
        <v>-1716697413.5200005</v>
      </c>
      <c r="F40" s="87">
        <f aca="true" t="shared" si="2" ref="F40:F65">SUM(C40:E40)</f>
        <v>157790593.67000008</v>
      </c>
      <c r="I40" s="73"/>
    </row>
    <row r="41" spans="1:9" s="2" customFormat="1" ht="15">
      <c r="A41" s="98" t="s">
        <v>147</v>
      </c>
      <c r="B41" s="86" t="s">
        <v>148</v>
      </c>
      <c r="C41" s="94">
        <v>393273210.22</v>
      </c>
      <c r="D41" s="94">
        <v>964940030.45</v>
      </c>
      <c r="E41" s="94">
        <v>954595802.92</v>
      </c>
      <c r="F41" s="87">
        <f t="shared" si="2"/>
        <v>2312809043.59</v>
      </c>
      <c r="I41" s="82"/>
    </row>
    <row r="42" spans="1:9" s="2" customFormat="1" ht="15">
      <c r="A42" s="98" t="s">
        <v>149</v>
      </c>
      <c r="B42" s="86" t="s">
        <v>150</v>
      </c>
      <c r="C42" s="94">
        <v>2042530837.46</v>
      </c>
      <c r="D42" s="94">
        <v>462217390.14</v>
      </c>
      <c r="E42" s="94">
        <v>0</v>
      </c>
      <c r="F42" s="87">
        <f t="shared" si="2"/>
        <v>2504748227.6</v>
      </c>
      <c r="H42" s="83"/>
      <c r="I42" s="82"/>
    </row>
    <row r="43" spans="1:9" ht="15">
      <c r="A43" s="98" t="s">
        <v>151</v>
      </c>
      <c r="B43" s="86" t="s">
        <v>152</v>
      </c>
      <c r="C43" s="71">
        <f>+C35+C41-C42</f>
        <v>679898471.6200008</v>
      </c>
      <c r="D43" s="71">
        <f>+D35+D41-D42</f>
        <v>48054548.639999986</v>
      </c>
      <c r="E43" s="71">
        <f>+E40+E41-E42</f>
        <v>-762101610.6000005</v>
      </c>
      <c r="F43" s="87">
        <f t="shared" si="2"/>
        <v>-34148590.339999676</v>
      </c>
      <c r="I43" s="73"/>
    </row>
    <row r="44" spans="1:6" ht="15">
      <c r="A44" s="85" t="s">
        <v>153</v>
      </c>
      <c r="B44" s="76" t="s">
        <v>154</v>
      </c>
      <c r="C44" s="74">
        <f>+C45+C56+C66</f>
        <v>3772602012.79</v>
      </c>
      <c r="D44" s="74">
        <f>+D45+D56+D66</f>
        <v>604776628.6899999</v>
      </c>
      <c r="E44" s="74">
        <f>+E45+E56+E66</f>
        <v>1717445510.4</v>
      </c>
      <c r="F44" s="99">
        <f t="shared" si="2"/>
        <v>6094824151.879999</v>
      </c>
    </row>
    <row r="45" spans="1:6" s="2" customFormat="1" ht="15">
      <c r="A45" s="98"/>
      <c r="B45" s="76" t="s">
        <v>155</v>
      </c>
      <c r="C45" s="74">
        <f>+C46+C47+C48+C49+C55</f>
        <v>482642112.09999996</v>
      </c>
      <c r="D45" s="74">
        <f>+D46+D47+D48+D49+D55</f>
        <v>114823267.16</v>
      </c>
      <c r="E45" s="74">
        <f>+E46+E47+E48+E49+E55</f>
        <v>750173862.35</v>
      </c>
      <c r="F45" s="99">
        <f t="shared" si="2"/>
        <v>1347639241.6100001</v>
      </c>
    </row>
    <row r="46" spans="1:6" s="79" customFormat="1" ht="15" hidden="1">
      <c r="A46" s="100"/>
      <c r="B46" s="101" t="s">
        <v>156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157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158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159</v>
      </c>
      <c r="C49" s="74">
        <f>SUM(C50:C54)</f>
        <v>482642112.09999996</v>
      </c>
      <c r="D49" s="74">
        <f>SUM(D50:D54)</f>
        <v>114823267.16</v>
      </c>
      <c r="E49" s="74">
        <f>SUM(E50:E54)</f>
        <v>750173862.35</v>
      </c>
      <c r="F49" s="105">
        <f t="shared" si="2"/>
        <v>1347639241.6100001</v>
      </c>
    </row>
    <row r="50" spans="1:6" s="79" customFormat="1" ht="15">
      <c r="A50" s="100"/>
      <c r="B50" s="106" t="s">
        <v>160</v>
      </c>
      <c r="C50" s="80">
        <v>461170790.2</v>
      </c>
      <c r="D50" s="80">
        <v>114823267.16</v>
      </c>
      <c r="E50" s="80">
        <v>750173862.35</v>
      </c>
      <c r="F50" s="103">
        <f t="shared" si="2"/>
        <v>1326167919.71</v>
      </c>
    </row>
    <row r="51" spans="1:6" s="79" customFormat="1" ht="15">
      <c r="A51" s="100"/>
      <c r="B51" s="106" t="s">
        <v>161</v>
      </c>
      <c r="C51" s="80">
        <v>4624722.15</v>
      </c>
      <c r="D51" s="80">
        <v>0</v>
      </c>
      <c r="E51" s="80">
        <v>0</v>
      </c>
      <c r="F51" s="103">
        <f t="shared" si="2"/>
        <v>4624722.15</v>
      </c>
    </row>
    <row r="52" spans="1:6" s="79" customFormat="1" ht="15" hidden="1">
      <c r="A52" s="100"/>
      <c r="B52" s="106" t="s">
        <v>162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163</v>
      </c>
      <c r="C53" s="80">
        <v>16846599.75</v>
      </c>
      <c r="D53" s="80">
        <v>0</v>
      </c>
      <c r="E53" s="80">
        <v>0</v>
      </c>
      <c r="F53" s="103">
        <f t="shared" si="2"/>
        <v>16846599.75</v>
      </c>
    </row>
    <row r="54" spans="1:6" s="79" customFormat="1" ht="15" hidden="1">
      <c r="A54" s="100"/>
      <c r="B54" s="106" t="s">
        <v>164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165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166</v>
      </c>
      <c r="C56" s="74">
        <f>SUM(C57:C65)</f>
        <v>3289959900.69</v>
      </c>
      <c r="D56" s="74">
        <f>SUM(D57:D65)</f>
        <v>489953361.53</v>
      </c>
      <c r="E56" s="74">
        <f>SUM(E57:E65)</f>
        <v>967271648.05</v>
      </c>
      <c r="F56" s="105">
        <f t="shared" si="2"/>
        <v>4747184910.27</v>
      </c>
    </row>
    <row r="57" spans="1:6" s="79" customFormat="1" ht="15" hidden="1">
      <c r="A57" s="100"/>
      <c r="B57" s="101" t="s">
        <v>167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168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169</v>
      </c>
      <c r="C59" s="80"/>
      <c r="D59" s="80"/>
      <c r="E59" s="80"/>
      <c r="F59" s="102">
        <f t="shared" si="2"/>
        <v>0</v>
      </c>
    </row>
    <row r="60" spans="1:6" s="79" customFormat="1" ht="15">
      <c r="A60" s="100"/>
      <c r="B60" s="101" t="s">
        <v>170</v>
      </c>
      <c r="C60" s="80">
        <v>153256.28</v>
      </c>
      <c r="D60" s="80">
        <v>0</v>
      </c>
      <c r="E60" s="80">
        <v>0</v>
      </c>
      <c r="F60" s="102">
        <f t="shared" si="2"/>
        <v>153256.28</v>
      </c>
    </row>
    <row r="61" spans="1:6" s="79" customFormat="1" ht="15">
      <c r="A61" s="100"/>
      <c r="B61" s="101" t="s">
        <v>171</v>
      </c>
      <c r="C61" s="80">
        <v>357597.99</v>
      </c>
      <c r="D61" s="80">
        <v>0</v>
      </c>
      <c r="E61" s="80">
        <v>0</v>
      </c>
      <c r="F61" s="102">
        <f t="shared" si="2"/>
        <v>357597.99</v>
      </c>
    </row>
    <row r="62" spans="1:6" s="79" customFormat="1" ht="15" hidden="1">
      <c r="A62" s="100"/>
      <c r="B62" s="101" t="s">
        <v>172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173</v>
      </c>
      <c r="C63" s="80">
        <v>3248847352.33</v>
      </c>
      <c r="D63" s="80">
        <v>489953361.53</v>
      </c>
      <c r="E63" s="80">
        <v>967271648.05</v>
      </c>
      <c r="F63" s="102">
        <f t="shared" si="2"/>
        <v>4706072361.91</v>
      </c>
    </row>
    <row r="64" spans="1:6" s="79" customFormat="1" ht="15">
      <c r="A64" s="100"/>
      <c r="B64" s="101" t="s">
        <v>174</v>
      </c>
      <c r="C64" s="80">
        <v>40601694.09</v>
      </c>
      <c r="D64" s="80">
        <v>0</v>
      </c>
      <c r="E64" s="80">
        <v>0</v>
      </c>
      <c r="F64" s="102">
        <f t="shared" si="2"/>
        <v>40601694.09</v>
      </c>
    </row>
    <row r="65" spans="1:6" ht="15" hidden="1">
      <c r="A65" s="98"/>
      <c r="B65" s="104" t="s">
        <v>175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176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177</v>
      </c>
      <c r="B67" s="76" t="s">
        <v>178</v>
      </c>
      <c r="C67" s="74">
        <f>+C68+C78+C87</f>
        <v>4451762571.36</v>
      </c>
      <c r="D67" s="74">
        <f>+D68+D78+D87</f>
        <v>653569090.38</v>
      </c>
      <c r="E67" s="74">
        <f>+E68+E78+E87</f>
        <v>955343899.8</v>
      </c>
      <c r="F67" s="99">
        <f t="shared" si="3"/>
        <v>6060675561.54</v>
      </c>
    </row>
    <row r="68" spans="1:6" ht="15">
      <c r="A68" s="107"/>
      <c r="B68" s="76" t="s">
        <v>132</v>
      </c>
      <c r="C68" s="75">
        <f>+C69+C70+C71+C72+C77</f>
        <v>4207452905.04</v>
      </c>
      <c r="D68" s="75">
        <f>+D69+D70+D71+D72+D77</f>
        <v>652831177.33</v>
      </c>
      <c r="E68" s="75">
        <f>+E69+E70+E71+E72+E77</f>
        <v>955343899.8</v>
      </c>
      <c r="F68" s="99">
        <f t="shared" si="3"/>
        <v>5815627982.17</v>
      </c>
    </row>
    <row r="69" spans="1:6" s="79" customFormat="1" ht="15" hidden="1">
      <c r="A69" s="108"/>
      <c r="B69" s="101" t="s">
        <v>179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180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181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182</v>
      </c>
      <c r="C72" s="75">
        <f>SUM(C73:C76)</f>
        <v>4207452905.04</v>
      </c>
      <c r="D72" s="75">
        <f>SUM(D73:D76)</f>
        <v>652831177.33</v>
      </c>
      <c r="E72" s="75">
        <f>SUM(E73:E76)</f>
        <v>955343899.8</v>
      </c>
      <c r="F72" s="105">
        <f t="shared" si="3"/>
        <v>5815627982.17</v>
      </c>
    </row>
    <row r="73" spans="1:6" s="79" customFormat="1" ht="15">
      <c r="A73" s="108"/>
      <c r="B73" s="106" t="s">
        <v>183</v>
      </c>
      <c r="C73" s="81">
        <v>4188555076.23</v>
      </c>
      <c r="D73" s="81">
        <v>652831177.33</v>
      </c>
      <c r="E73" s="81">
        <v>955343899.8</v>
      </c>
      <c r="F73" s="103">
        <f t="shared" si="3"/>
        <v>5796730153.360001</v>
      </c>
    </row>
    <row r="74" spans="1:6" s="79" customFormat="1" ht="15">
      <c r="A74" s="108"/>
      <c r="B74" s="106" t="s">
        <v>184</v>
      </c>
      <c r="C74" s="81">
        <v>12950000</v>
      </c>
      <c r="D74" s="81">
        <v>0</v>
      </c>
      <c r="E74" s="81">
        <v>0</v>
      </c>
      <c r="F74" s="103">
        <f t="shared" si="3"/>
        <v>12950000</v>
      </c>
    </row>
    <row r="75" spans="1:6" s="79" customFormat="1" ht="15" hidden="1">
      <c r="A75" s="108"/>
      <c r="B75" s="106" t="s">
        <v>185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186</v>
      </c>
      <c r="C76" s="81">
        <v>5947828.81</v>
      </c>
      <c r="D76" s="81">
        <v>0</v>
      </c>
      <c r="E76" s="81">
        <v>0</v>
      </c>
      <c r="F76" s="103">
        <f t="shared" si="3"/>
        <v>5947828.81</v>
      </c>
    </row>
    <row r="77" spans="1:6" s="79" customFormat="1" ht="15" hidden="1">
      <c r="A77" s="108"/>
      <c r="B77" s="101" t="s">
        <v>187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188</v>
      </c>
      <c r="C78" s="75">
        <f>SUM(C79:C86)</f>
        <v>244309666.32</v>
      </c>
      <c r="D78" s="75">
        <f>SUM(D79:D86)</f>
        <v>737913.05</v>
      </c>
      <c r="E78" s="75">
        <f>SUM(E79:E86)</f>
        <v>0</v>
      </c>
      <c r="F78" s="105">
        <f t="shared" si="3"/>
        <v>245047579.37</v>
      </c>
    </row>
    <row r="79" spans="1:6" s="79" customFormat="1" ht="15" hidden="1">
      <c r="A79" s="108"/>
      <c r="B79" s="101" t="s">
        <v>189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190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191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192</v>
      </c>
      <c r="C82" s="81">
        <v>153256.28</v>
      </c>
      <c r="D82" s="81">
        <v>0</v>
      </c>
      <c r="E82" s="81">
        <v>0</v>
      </c>
      <c r="F82" s="103">
        <f t="shared" si="3"/>
        <v>153256.28</v>
      </c>
    </row>
    <row r="83" spans="1:6" s="79" customFormat="1" ht="15">
      <c r="A83" s="108"/>
      <c r="B83" s="101" t="s">
        <v>193</v>
      </c>
      <c r="C83" s="81">
        <v>21241609.9</v>
      </c>
      <c r="D83" s="81">
        <v>0</v>
      </c>
      <c r="E83" s="81">
        <v>0</v>
      </c>
      <c r="F83" s="103">
        <f t="shared" si="3"/>
        <v>21241609.9</v>
      </c>
    </row>
    <row r="84" spans="1:6" s="79" customFormat="1" ht="15" hidden="1">
      <c r="A84" s="108"/>
      <c r="B84" s="101" t="s">
        <v>194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195</v>
      </c>
      <c r="C85" s="81">
        <v>222914800.14</v>
      </c>
      <c r="D85" s="81">
        <v>737913.05</v>
      </c>
      <c r="E85" s="81">
        <v>0</v>
      </c>
      <c r="F85" s="103">
        <f t="shared" si="3"/>
        <v>223652713.19</v>
      </c>
    </row>
    <row r="86" spans="1:6" s="79" customFormat="1" ht="15" hidden="1">
      <c r="A86" s="108"/>
      <c r="B86" s="101" t="s">
        <v>196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197</v>
      </c>
      <c r="C87" s="81"/>
      <c r="D87" s="81"/>
      <c r="E87" s="81"/>
      <c r="F87" s="103">
        <f>SUM(C87:E87)</f>
        <v>0</v>
      </c>
    </row>
    <row r="88" spans="1:6" s="79" customFormat="1" ht="15">
      <c r="A88" s="108"/>
      <c r="B88" s="110" t="s">
        <v>198</v>
      </c>
      <c r="C88" s="81">
        <v>30044.19</v>
      </c>
      <c r="D88" s="81">
        <v>767957.24</v>
      </c>
      <c r="E88" s="81">
        <v>0</v>
      </c>
      <c r="F88" s="103">
        <f>SUM(C88:E88)</f>
        <v>798001.4299999999</v>
      </c>
    </row>
    <row r="89" spans="1:6" s="79" customFormat="1" ht="15">
      <c r="A89" s="108"/>
      <c r="B89" s="110" t="s">
        <v>199</v>
      </c>
      <c r="C89" s="81">
        <v>767957.24</v>
      </c>
      <c r="D89" s="81">
        <v>30044.19</v>
      </c>
      <c r="E89" s="81">
        <v>0</v>
      </c>
      <c r="F89" s="102">
        <f>SUM(C89:E89)</f>
        <v>798001.4299999999</v>
      </c>
    </row>
    <row r="90" spans="1:6" ht="15.75" customHeight="1" thickBot="1">
      <c r="A90" s="111" t="s">
        <v>200</v>
      </c>
      <c r="B90" s="112" t="s">
        <v>201</v>
      </c>
      <c r="C90" s="113">
        <f>+C44-C67+C88-C89</f>
        <v>-679898471.6199996</v>
      </c>
      <c r="D90" s="113">
        <f>+D44-D67+D88-D89</f>
        <v>-48054548.64000005</v>
      </c>
      <c r="E90" s="113">
        <f>+E44-E67+E88-E89</f>
        <v>762101610.6000001</v>
      </c>
      <c r="F90" s="114">
        <f>SUM(C90:E90)</f>
        <v>34148590.34000039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202</v>
      </c>
      <c r="B92" s="76" t="s">
        <v>203</v>
      </c>
      <c r="C92" s="75"/>
      <c r="D92" s="75"/>
      <c r="E92" s="75"/>
      <c r="F92" s="75"/>
    </row>
    <row r="93" spans="1:6" ht="16.5" hidden="1" thickBot="1" thickTop="1">
      <c r="A93" s="70"/>
      <c r="B93" s="76" t="s">
        <v>204</v>
      </c>
      <c r="C93" s="77">
        <f>C43+C90</f>
        <v>1.1920928955078125E-06</v>
      </c>
      <c r="D93" s="77">
        <f>D43+D90</f>
        <v>-6.705522537231445E-08</v>
      </c>
      <c r="E93" s="77">
        <f>E43+E90</f>
        <v>0</v>
      </c>
      <c r="F93" s="77">
        <f>SUM(C93:E93)</f>
        <v>1.125037670135498E-06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2" t="s">
        <v>57</v>
      </c>
      <c r="B95" s="122"/>
      <c r="C95" s="122"/>
      <c r="D95" s="122"/>
      <c r="E95" s="122"/>
      <c r="F95" s="122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209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2014-10-22T14:38:09Z</dcterms:modified>
  <cp:category/>
  <cp:version/>
  <cp:contentType/>
  <cp:contentStatus/>
</cp:coreProperties>
</file>